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90" activeTab="0"/>
  </bookViews>
  <sheets>
    <sheet name="Tabella Lavori" sheetId="1" r:id="rId1"/>
    <sheet name="prospetto liquidazione" sheetId="2" r:id="rId2"/>
  </sheets>
  <definedNames>
    <definedName name="_xlnm.Print_Area" localSheetId="1">'prospetto liquidazione'!$A$1:$M$45</definedName>
  </definedNames>
  <calcPr fullCalcOnLoad="1"/>
</workbook>
</file>

<file path=xl/sharedStrings.xml><?xml version="1.0" encoding="utf-8"?>
<sst xmlns="http://schemas.openxmlformats.org/spreadsheetml/2006/main" count="131" uniqueCount="49">
  <si>
    <t>x</t>
  </si>
  <si>
    <t>Percentuale</t>
  </si>
  <si>
    <t>Importo</t>
  </si>
  <si>
    <t>Totale</t>
  </si>
  <si>
    <t>Ripartizione incentivo</t>
  </si>
  <si>
    <t>Collaborazione tecnica/amministrativa di supporto al RUP</t>
  </si>
  <si>
    <t>Verifica preventiva progettazione di livello esecutivo</t>
  </si>
  <si>
    <t>Responsabile della programmazione</t>
  </si>
  <si>
    <t>Predisposizione e controllo delle procedure di selezione degli operatori economici</t>
  </si>
  <si>
    <t>Collaborazione tecnica/amministrativa nelle procedure di selezione comparativa</t>
  </si>
  <si>
    <t>Somma residua inerente prestazioni non svolte ed incrementanti la quota di fondo (20%)</t>
  </si>
  <si>
    <t xml:space="preserve">Somma da ripartire al netto degli Oneri e dell'Irap           </t>
  </si>
  <si>
    <t xml:space="preserve"> </t>
  </si>
  <si>
    <t>N.ro ord.</t>
  </si>
  <si>
    <t>D I P E N D E N T E</t>
  </si>
  <si>
    <t xml:space="preserve">Totale lordo                                                   </t>
  </si>
  <si>
    <t xml:space="preserve">Importo netto da corrispondere                              </t>
  </si>
  <si>
    <t>Responsabile del procedimento</t>
  </si>
  <si>
    <t>Collaboratori alla verifica preventiva della progettazione di livello esecutivo</t>
  </si>
  <si>
    <t>PROSPETTO SINTETICO</t>
  </si>
  <si>
    <t xml:space="preserve">                                                   Totale complessivo</t>
  </si>
  <si>
    <t xml:space="preserve">ONERI                                          (23,80%) (b)         </t>
  </si>
  <si>
    <t xml:space="preserve">IRAP                          (8,50%) (c)        </t>
  </si>
  <si>
    <t>Somma lorda da ripartire (a)</t>
  </si>
  <si>
    <t>Importo netto da corrispondere  (a-b-c)</t>
  </si>
  <si>
    <t>Somma da ripartire  "D"    (80% A * B)</t>
  </si>
  <si>
    <t>Aliquota "B"</t>
  </si>
  <si>
    <t>Quota di fondo (20%) della somma contabile originariamente prevista (C - D)</t>
  </si>
  <si>
    <t xml:space="preserve">Somma complessiva da destinare al Fondo (comma 4 art. 113 del Codice) </t>
  </si>
  <si>
    <t>Importo dell'incentivo previsto dal QTE "C"</t>
  </si>
  <si>
    <t xml:space="preserve">ONERI RIFLESSI                       (23,80%) (b)         </t>
  </si>
  <si>
    <t>PROSPETTO  LIQUIDAZIONE  INCENTIVO  FUNZIONI TECNICHE EX ART. 113 DEL CODICE  AL PERSONALE AVENTE DIRITTO                    (Tabella B)</t>
  </si>
  <si>
    <t>N.ro Ord.</t>
  </si>
  <si>
    <t>DIPENDENTE</t>
  </si>
  <si>
    <t>Dott.ssa Francesca Santangelo</t>
  </si>
  <si>
    <t>Direzione lavori</t>
  </si>
  <si>
    <t>Arch. Carmelo Dragà</t>
  </si>
  <si>
    <t xml:space="preserve">Collaudo tecnico amministrativo o regolare esecuzione </t>
  </si>
  <si>
    <t>Responsabile Unico del Procedimento</t>
  </si>
  <si>
    <t>Rag. Laura D'Arrigo</t>
  </si>
  <si>
    <t>Collaborazione tecnico amministrativa nelle procedure di selezione comparativa</t>
  </si>
  <si>
    <t>Ing. Pasqua Lidia Famà</t>
  </si>
  <si>
    <t>Ufficio Direzione lavori (direttore operativo, ispettori di cantiere, collaboratori amministrativi)</t>
  </si>
  <si>
    <t xml:space="preserve">TOTALE </t>
  </si>
  <si>
    <t>Decrizione progetto: Lavori di manutenzione copertura e restauro conservativo dei prospetti della Chiesa San Papino del Comune di Milazzo</t>
  </si>
  <si>
    <t>Importo dei lavori "A"</t>
  </si>
  <si>
    <t>TABELLA 1 - Lavori</t>
  </si>
  <si>
    <t>Collaudo tecnico amministrativo o regolare esecuzione</t>
  </si>
  <si>
    <t>Lavori di manutenzione copertura e restauro conservativo dei prospetti della Chiesa San Papino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</si>
</sst>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%"/>
    <numFmt numFmtId="171" formatCode="0.0000000000000000%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_-&quot;€&quot;\ * #,##0.000_-;\-&quot;€&quot;\ * #,##0.000_-;_-&quot;€&quot;\ * &quot;-&quot;???_-;_-@_-"/>
    <numFmt numFmtId="185" formatCode="_-[$€-2]\ * #,##0.00_-;\-[$€-2]\ * #,##0.00_-;_-[$€-2]\ * &quot;-&quot;??_-"/>
    <numFmt numFmtId="186" formatCode="_-* #,##0.000_-;\-* #,##0.000_-;_-* &quot;-&quot;??_-;_-@_-"/>
    <numFmt numFmtId="187" formatCode="_-* #,##0.0_-;\-* #,##0.0_-;_-* &quot;-&quot;??_-;_-@_-"/>
    <numFmt numFmtId="188" formatCode="_-* #,##0.0000_-;\-* #,##0.0000_-;_-* &quot;-&quot;??_-;_-@_-"/>
    <numFmt numFmtId="189" formatCode="_-* #,##0.000_-;\-* #,##0.000_-;_-* &quot;-&quot;???_-;_-@_-"/>
    <numFmt numFmtId="190" formatCode="_-* #,##0.0000_-;\-* #,##0.0000_-;_-* &quot;-&quot;????_-;_-@_-"/>
    <numFmt numFmtId="191" formatCode="_-* #,##0.00000_-;\-* #,##0.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Book Antiqua"/>
      <family val="1"/>
    </font>
    <font>
      <i/>
      <sz val="14"/>
      <name val="Book Antiqua"/>
      <family val="1"/>
    </font>
    <font>
      <sz val="14"/>
      <name val="Arial"/>
      <family val="2"/>
    </font>
    <font>
      <b/>
      <sz val="14"/>
      <name val="Book Antiqua"/>
      <family val="1"/>
    </font>
    <font>
      <b/>
      <i/>
      <sz val="14"/>
      <name val="Book Antiqua"/>
      <family val="1"/>
    </font>
    <font>
      <b/>
      <sz val="14"/>
      <name val="Arial"/>
      <family val="2"/>
    </font>
    <font>
      <b/>
      <u val="single"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6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 vertical="top"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vertical="center" wrapText="1"/>
      <protection locked="0"/>
    </xf>
    <xf numFmtId="10" fontId="6" fillId="0" borderId="12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0" fontId="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9" fillId="0" borderId="0" xfId="51">
      <alignment vertical="top"/>
      <protection/>
    </xf>
    <xf numFmtId="0" fontId="9" fillId="0" borderId="0" xfId="51" applyBorder="1">
      <alignment vertical="top"/>
      <protection/>
    </xf>
    <xf numFmtId="43" fontId="9" fillId="0" borderId="0" xfId="51" applyNumberFormat="1" applyBorder="1">
      <alignment vertical="top"/>
      <protection/>
    </xf>
    <xf numFmtId="43" fontId="9" fillId="0" borderId="0" xfId="51" applyNumberFormat="1">
      <alignment vertical="top"/>
      <protection/>
    </xf>
    <xf numFmtId="0" fontId="9" fillId="0" borderId="0" xfId="5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0" fontId="4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 wrapText="1"/>
    </xf>
    <xf numFmtId="169" fontId="1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1" fillId="33" borderId="16" xfId="0" applyNumberFormat="1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0" fontId="11" fillId="0" borderId="0" xfId="0" applyNumberFormat="1" applyFont="1" applyBorder="1" applyAlignment="1">
      <alignment horizontal="center" vertical="center"/>
    </xf>
    <xf numFmtId="43" fontId="16" fillId="0" borderId="11" xfId="49" applyNumberFormat="1" applyFont="1" applyBorder="1" applyAlignment="1">
      <alignment horizontal="center" vertical="center" wrapText="1"/>
    </xf>
    <xf numFmtId="2" fontId="16" fillId="0" borderId="11" xfId="51" applyNumberFormat="1" applyFont="1" applyBorder="1" applyAlignment="1">
      <alignment vertical="center" wrapText="1"/>
      <protection/>
    </xf>
    <xf numFmtId="2" fontId="16" fillId="0" borderId="11" xfId="51" applyNumberFormat="1" applyFont="1" applyBorder="1" applyAlignment="1">
      <alignment horizontal="right" vertical="center"/>
      <protection/>
    </xf>
    <xf numFmtId="43" fontId="16" fillId="0" borderId="11" xfId="49" applyFont="1" applyBorder="1" applyAlignment="1">
      <alignment horizontal="right" vertical="center"/>
    </xf>
    <xf numFmtId="43" fontId="16" fillId="0" borderId="11" xfId="49" applyFont="1" applyBorder="1" applyAlignment="1">
      <alignment horizontal="center" vertical="center"/>
    </xf>
    <xf numFmtId="4" fontId="16" fillId="0" borderId="11" xfId="51" applyNumberFormat="1" applyFont="1" applyBorder="1" applyAlignment="1">
      <alignment horizontal="right" vertical="center"/>
      <protection/>
    </xf>
    <xf numFmtId="43" fontId="9" fillId="0" borderId="0" xfId="51" applyNumberFormat="1" applyAlignment="1">
      <alignment horizontal="center" vertical="center"/>
      <protection/>
    </xf>
    <xf numFmtId="169" fontId="0" fillId="0" borderId="0" xfId="0" applyNumberFormat="1" applyBorder="1" applyAlignment="1">
      <alignment vertical="center"/>
    </xf>
    <xf numFmtId="0" fontId="13" fillId="0" borderId="11" xfId="45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13" fillId="0" borderId="0" xfId="51" applyFont="1" applyBorder="1" applyAlignment="1">
      <alignment vertical="center"/>
      <protection/>
    </xf>
    <xf numFmtId="0" fontId="14" fillId="0" borderId="0" xfId="51" applyFont="1" applyBorder="1" applyAlignment="1">
      <alignment vertical="center" wrapText="1"/>
      <protection/>
    </xf>
    <xf numFmtId="0" fontId="15" fillId="0" borderId="0" xfId="0" applyFont="1" applyBorder="1" applyAlignment="1">
      <alignment vertical="center" wrapText="1"/>
    </xf>
    <xf numFmtId="43" fontId="16" fillId="0" borderId="0" xfId="51" applyNumberFormat="1" applyFont="1" applyBorder="1" applyAlignment="1">
      <alignment vertical="center"/>
      <protection/>
    </xf>
    <xf numFmtId="43" fontId="16" fillId="0" borderId="0" xfId="49" applyNumberFormat="1" applyFont="1" applyBorder="1" applyAlignment="1">
      <alignment horizontal="center" vertical="center" wrapText="1"/>
    </xf>
    <xf numFmtId="2" fontId="16" fillId="0" borderId="0" xfId="51" applyNumberFormat="1" applyFont="1" applyBorder="1" applyAlignment="1">
      <alignment vertical="center" wrapText="1"/>
      <protection/>
    </xf>
    <xf numFmtId="2" fontId="16" fillId="0" borderId="0" xfId="51" applyNumberFormat="1" applyFont="1" applyBorder="1" applyAlignment="1">
      <alignment horizontal="right" vertical="center"/>
      <protection/>
    </xf>
    <xf numFmtId="0" fontId="13" fillId="0" borderId="11" xfId="51" applyFont="1" applyBorder="1" applyAlignment="1">
      <alignment horizontal="center" vertical="center"/>
      <protection/>
    </xf>
    <xf numFmtId="190" fontId="9" fillId="0" borderId="0" xfId="51" applyNumberFormat="1">
      <alignment vertical="top"/>
      <protection/>
    </xf>
    <xf numFmtId="0" fontId="13" fillId="0" borderId="0" xfId="51" applyFont="1">
      <alignment vertical="top"/>
      <protection/>
    </xf>
    <xf numFmtId="0" fontId="13" fillId="0" borderId="0" xfId="51" applyFont="1" applyAlignment="1">
      <alignment horizontal="center" vertical="center"/>
      <protection/>
    </xf>
    <xf numFmtId="0" fontId="13" fillId="0" borderId="11" xfId="51" applyFont="1" applyBorder="1">
      <alignment vertical="top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top" wrapText="1"/>
      <protection/>
    </xf>
    <xf numFmtId="0" fontId="16" fillId="0" borderId="0" xfId="51" applyFont="1" applyBorder="1" applyAlignment="1">
      <alignment vertical="center"/>
      <protection/>
    </xf>
    <xf numFmtId="43" fontId="16" fillId="0" borderId="17" xfId="49" applyFont="1" applyBorder="1" applyAlignment="1">
      <alignment horizontal="center" vertical="center" wrapText="1"/>
    </xf>
    <xf numFmtId="43" fontId="16" fillId="0" borderId="17" xfId="49" applyNumberFormat="1" applyFont="1" applyBorder="1" applyAlignment="1">
      <alignment horizontal="center" vertical="center" wrapText="1"/>
    </xf>
    <xf numFmtId="2" fontId="16" fillId="0" borderId="17" xfId="51" applyNumberFormat="1" applyFont="1" applyBorder="1" applyAlignment="1">
      <alignment horizontal="center" vertical="center" wrapText="1"/>
      <protection/>
    </xf>
    <xf numFmtId="2" fontId="16" fillId="0" borderId="17" xfId="51" applyNumberFormat="1" applyFont="1" applyBorder="1" applyAlignment="1">
      <alignment horizontal="right" vertical="center"/>
      <protection/>
    </xf>
    <xf numFmtId="0" fontId="16" fillId="0" borderId="11" xfId="51" applyFont="1" applyBorder="1" applyAlignment="1">
      <alignment horizontal="left" vertical="center"/>
      <protection/>
    </xf>
    <xf numFmtId="0" fontId="16" fillId="0" borderId="18" xfId="51" applyFont="1" applyBorder="1" applyAlignment="1">
      <alignment horizontal="center" vertical="center" wrapText="1"/>
      <protection/>
    </xf>
    <xf numFmtId="0" fontId="16" fillId="0" borderId="19" xfId="51" applyFont="1" applyBorder="1" applyAlignment="1">
      <alignment horizontal="center" vertical="center" wrapText="1"/>
      <protection/>
    </xf>
    <xf numFmtId="186" fontId="16" fillId="0" borderId="11" xfId="49" applyNumberFormat="1" applyFont="1" applyBorder="1" applyAlignment="1">
      <alignment horizontal="right" vertical="center"/>
    </xf>
    <xf numFmtId="0" fontId="16" fillId="0" borderId="20" xfId="45" applyNumberFormat="1" applyFont="1" applyBorder="1" applyAlignment="1">
      <alignment horizontal="center" vertical="center"/>
    </xf>
    <xf numFmtId="0" fontId="13" fillId="0" borderId="20" xfId="45" applyNumberFormat="1" applyFont="1" applyBorder="1" applyAlignment="1">
      <alignment horizontal="center" vertical="center"/>
    </xf>
    <xf numFmtId="0" fontId="16" fillId="0" borderId="11" xfId="45" applyNumberFormat="1" applyFont="1" applyBorder="1" applyAlignment="1">
      <alignment horizontal="center" vertical="center" wrapText="1"/>
    </xf>
    <xf numFmtId="188" fontId="16" fillId="0" borderId="11" xfId="49" applyNumberFormat="1" applyFont="1" applyBorder="1" applyAlignment="1">
      <alignment horizontal="right" vertical="center"/>
    </xf>
    <xf numFmtId="0" fontId="16" fillId="0" borderId="21" xfId="45" applyNumberFormat="1" applyFont="1" applyBorder="1" applyAlignment="1">
      <alignment horizontal="center" vertical="center"/>
    </xf>
    <xf numFmtId="0" fontId="16" fillId="0" borderId="19" xfId="45" applyNumberFormat="1" applyFont="1" applyBorder="1" applyAlignment="1">
      <alignment horizontal="center" vertical="center" wrapText="1"/>
    </xf>
    <xf numFmtId="186" fontId="16" fillId="0" borderId="11" xfId="49" applyNumberFormat="1" applyFont="1" applyBorder="1" applyAlignment="1">
      <alignment horizontal="center" vertical="center"/>
    </xf>
    <xf numFmtId="43" fontId="16" fillId="0" borderId="11" xfId="49" applyNumberFormat="1" applyFont="1" applyBorder="1" applyAlignment="1">
      <alignment horizontal="right" vertical="center"/>
    </xf>
    <xf numFmtId="0" fontId="13" fillId="0" borderId="11" xfId="51" applyFont="1" applyBorder="1" applyAlignment="1">
      <alignment horizontal="center" vertical="top"/>
      <protection/>
    </xf>
    <xf numFmtId="169" fontId="1" fillId="33" borderId="22" xfId="44" applyFont="1" applyFill="1" applyBorder="1" applyAlignment="1" applyProtection="1">
      <alignment vertical="center"/>
      <protection locked="0"/>
    </xf>
    <xf numFmtId="186" fontId="16" fillId="0" borderId="11" xfId="51" applyNumberFormat="1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1" xfId="51" applyFont="1" applyBorder="1" applyAlignment="1">
      <alignment horizontal="left" vertical="center"/>
      <protection/>
    </xf>
    <xf numFmtId="0" fontId="13" fillId="0" borderId="26" xfId="51" applyFont="1" applyBorder="1" applyAlignment="1">
      <alignment horizontal="left" vertical="center"/>
      <protection/>
    </xf>
    <xf numFmtId="0" fontId="13" fillId="0" borderId="27" xfId="51" applyFont="1" applyBorder="1" applyAlignment="1">
      <alignment horizontal="left" vertical="center"/>
      <protection/>
    </xf>
    <xf numFmtId="0" fontId="13" fillId="0" borderId="21" xfId="51" applyFont="1" applyBorder="1" applyAlignment="1">
      <alignment horizontal="center" vertical="center"/>
      <protection/>
    </xf>
    <xf numFmtId="0" fontId="13" fillId="0" borderId="26" xfId="51" applyFont="1" applyBorder="1" applyAlignment="1">
      <alignment horizontal="center" vertical="center"/>
      <protection/>
    </xf>
    <xf numFmtId="0" fontId="13" fillId="0" borderId="27" xfId="51" applyFont="1" applyBorder="1" applyAlignment="1">
      <alignment horizontal="center" vertical="center"/>
      <protection/>
    </xf>
    <xf numFmtId="0" fontId="16" fillId="0" borderId="19" xfId="51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4" fillId="0" borderId="11" xfId="51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6" fillId="0" borderId="21" xfId="45" applyNumberFormat="1" applyFont="1" applyBorder="1" applyAlignment="1">
      <alignment horizontal="left" vertical="center" wrapText="1"/>
    </xf>
    <xf numFmtId="0" fontId="13" fillId="0" borderId="26" xfId="45" applyNumberFormat="1" applyFont="1" applyBorder="1" applyAlignment="1">
      <alignment horizontal="left" vertical="center" wrapText="1"/>
    </xf>
    <xf numFmtId="0" fontId="13" fillId="0" borderId="27" xfId="45" applyNumberFormat="1" applyFont="1" applyBorder="1" applyAlignment="1">
      <alignment horizontal="left" vertical="center" wrapText="1"/>
    </xf>
    <xf numFmtId="0" fontId="14" fillId="0" borderId="21" xfId="51" applyFont="1" applyBorder="1" applyAlignment="1">
      <alignment horizontal="center" vertical="center"/>
      <protection/>
    </xf>
    <xf numFmtId="0" fontId="14" fillId="0" borderId="26" xfId="51" applyFont="1" applyBorder="1" applyAlignment="1">
      <alignment horizontal="center" vertical="center"/>
      <protection/>
    </xf>
    <xf numFmtId="0" fontId="14" fillId="0" borderId="27" xfId="51" applyFont="1" applyBorder="1" applyAlignment="1">
      <alignment horizontal="center" vertical="center"/>
      <protection/>
    </xf>
    <xf numFmtId="0" fontId="13" fillId="0" borderId="21" xfId="51" applyFont="1" applyBorder="1" applyAlignment="1">
      <alignment horizontal="left" vertical="top"/>
      <protection/>
    </xf>
    <xf numFmtId="0" fontId="13" fillId="0" borderId="26" xfId="51" applyFont="1" applyBorder="1" applyAlignment="1">
      <alignment horizontal="left" vertical="top"/>
      <protection/>
    </xf>
    <xf numFmtId="0" fontId="13" fillId="0" borderId="27" xfId="51" applyFont="1" applyBorder="1" applyAlignment="1">
      <alignment horizontal="left" vertical="top"/>
      <protection/>
    </xf>
    <xf numFmtId="0" fontId="16" fillId="0" borderId="11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9" fillId="0" borderId="0" xfId="51" applyFont="1" applyAlignment="1">
      <alignment vertical="center" wrapText="1"/>
      <protection/>
    </xf>
    <xf numFmtId="0" fontId="15" fillId="0" borderId="0" xfId="0" applyFont="1" applyAlignment="1">
      <alignment vertical="center" wrapText="1"/>
    </xf>
    <xf numFmtId="0" fontId="16" fillId="0" borderId="21" xfId="51" applyFont="1" applyBorder="1" applyAlignment="1">
      <alignment horizontal="center" vertical="center"/>
      <protection/>
    </xf>
    <xf numFmtId="0" fontId="16" fillId="0" borderId="0" xfId="51" applyFont="1" applyFill="1" applyAlignment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13" fillId="0" borderId="0" xfId="51" applyFont="1" applyAlignment="1">
      <alignment horizontal="left" vertical="justify"/>
      <protection/>
    </xf>
    <xf numFmtId="0" fontId="14" fillId="0" borderId="21" xfId="51" applyFont="1" applyBorder="1" applyAlignment="1">
      <alignment horizontal="left" vertical="center" wrapText="1"/>
      <protection/>
    </xf>
    <xf numFmtId="0" fontId="14" fillId="0" borderId="26" xfId="51" applyFont="1" applyBorder="1" applyAlignment="1">
      <alignment horizontal="left" vertical="center" wrapText="1"/>
      <protection/>
    </xf>
    <xf numFmtId="0" fontId="14" fillId="0" borderId="27" xfId="51" applyFont="1" applyBorder="1" applyAlignment="1">
      <alignment horizontal="left" vertical="center" wrapText="1"/>
      <protection/>
    </xf>
    <xf numFmtId="0" fontId="16" fillId="0" borderId="17" xfId="45" applyNumberFormat="1" applyFont="1" applyBorder="1" applyAlignment="1">
      <alignment horizontal="center" vertical="center" wrapText="1"/>
    </xf>
    <xf numFmtId="0" fontId="16" fillId="0" borderId="19" xfId="45" applyNumberFormat="1" applyFont="1" applyBorder="1" applyAlignment="1">
      <alignment horizontal="center" vertical="center" wrapText="1"/>
    </xf>
    <xf numFmtId="0" fontId="14" fillId="0" borderId="11" xfId="51" applyFont="1" applyFill="1" applyBorder="1" applyAlignment="1">
      <alignment horizontal="left" vertical="center" wrapText="1"/>
      <protection/>
    </xf>
    <xf numFmtId="0" fontId="15" fillId="0" borderId="11" xfId="0" applyFont="1" applyFill="1" applyBorder="1" applyAlignment="1">
      <alignment vertical="center" wrapText="1"/>
    </xf>
    <xf numFmtId="0" fontId="16" fillId="0" borderId="17" xfId="51" applyFont="1" applyBorder="1" applyAlignment="1">
      <alignment horizontal="center" vertical="center" wrapText="1"/>
      <protection/>
    </xf>
    <xf numFmtId="0" fontId="16" fillId="0" borderId="28" xfId="45" applyNumberFormat="1" applyFont="1" applyBorder="1" applyAlignment="1">
      <alignment horizontal="center" vertical="center"/>
    </xf>
    <xf numFmtId="0" fontId="16" fillId="0" borderId="29" xfId="45" applyNumberFormat="1" applyFont="1" applyBorder="1" applyAlignment="1">
      <alignment horizontal="center" vertical="center"/>
    </xf>
    <xf numFmtId="0" fontId="16" fillId="0" borderId="30" xfId="45" applyNumberFormat="1" applyFont="1" applyBorder="1" applyAlignment="1">
      <alignment horizontal="center" vertical="center"/>
    </xf>
    <xf numFmtId="0" fontId="16" fillId="0" borderId="31" xfId="45" applyNumberFormat="1" applyFont="1" applyBorder="1" applyAlignment="1">
      <alignment horizontal="center" vertical="center"/>
    </xf>
    <xf numFmtId="0" fontId="16" fillId="0" borderId="32" xfId="45" applyNumberFormat="1" applyFont="1" applyBorder="1" applyAlignment="1">
      <alignment horizontal="center" vertical="center"/>
    </xf>
    <xf numFmtId="0" fontId="16" fillId="0" borderId="33" xfId="45" applyNumberFormat="1" applyFont="1" applyBorder="1" applyAlignment="1">
      <alignment horizontal="center" vertical="center"/>
    </xf>
    <xf numFmtId="0" fontId="17" fillId="0" borderId="11" xfId="51" applyFont="1" applyBorder="1" applyAlignment="1">
      <alignment vertical="center" wrapText="1"/>
      <protection/>
    </xf>
    <xf numFmtId="0" fontId="18" fillId="0" borderId="11" xfId="0" applyFont="1" applyBorder="1" applyAlignment="1">
      <alignment vertical="center" wrapText="1"/>
    </xf>
    <xf numFmtId="0" fontId="17" fillId="0" borderId="21" xfId="45" applyNumberFormat="1" applyFont="1" applyBorder="1" applyAlignment="1">
      <alignment horizontal="left" vertical="center"/>
    </xf>
    <xf numFmtId="0" fontId="17" fillId="0" borderId="26" xfId="45" applyNumberFormat="1" applyFont="1" applyBorder="1" applyAlignment="1">
      <alignment horizontal="left" vertical="center"/>
    </xf>
    <xf numFmtId="0" fontId="17" fillId="0" borderId="27" xfId="45" applyNumberFormat="1" applyFont="1" applyBorder="1" applyAlignment="1">
      <alignment horizontal="left" vertical="center"/>
    </xf>
    <xf numFmtId="0" fontId="17" fillId="0" borderId="21" xfId="51" applyFont="1" applyBorder="1" applyAlignment="1">
      <alignment horizontal="center" vertical="center" wrapText="1"/>
      <protection/>
    </xf>
    <xf numFmtId="0" fontId="14" fillId="0" borderId="26" xfId="51" applyFont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1" xfId="45" applyNumberFormat="1" applyFont="1" applyBorder="1" applyAlignment="1">
      <alignment horizontal="left" vertical="center"/>
    </xf>
    <xf numFmtId="0" fontId="16" fillId="0" borderId="26" xfId="45" applyNumberFormat="1" applyFont="1" applyBorder="1" applyAlignment="1">
      <alignment horizontal="left" vertical="center"/>
    </xf>
    <xf numFmtId="0" fontId="16" fillId="0" borderId="27" xfId="45" applyNumberFormat="1" applyFont="1" applyBorder="1" applyAlignment="1">
      <alignment horizontal="left" vertical="center"/>
    </xf>
    <xf numFmtId="0" fontId="17" fillId="0" borderId="11" xfId="51" applyFont="1" applyBorder="1" applyAlignment="1">
      <alignment horizontal="left" vertical="center" wrapText="1"/>
      <protection/>
    </xf>
    <xf numFmtId="0" fontId="17" fillId="0" borderId="21" xfId="51" applyFont="1" applyBorder="1" applyAlignment="1">
      <alignment horizontal="left" vertical="center" wrapText="1"/>
      <protection/>
    </xf>
    <xf numFmtId="0" fontId="17" fillId="0" borderId="26" xfId="51" applyFont="1" applyBorder="1" applyAlignment="1">
      <alignment horizontal="left" vertical="center" wrapText="1"/>
      <protection/>
    </xf>
    <xf numFmtId="0" fontId="17" fillId="0" borderId="27" xfId="51" applyFont="1" applyBorder="1" applyAlignment="1">
      <alignment horizontal="left" vertical="center" wrapText="1"/>
      <protection/>
    </xf>
    <xf numFmtId="0" fontId="14" fillId="0" borderId="21" xfId="45" applyNumberFormat="1" applyFont="1" applyBorder="1" applyAlignment="1">
      <alignment horizontal="left" vertical="center"/>
    </xf>
    <xf numFmtId="0" fontId="16" fillId="0" borderId="11" xfId="51" applyFont="1" applyBorder="1" applyAlignment="1">
      <alignment horizontal="center" vertical="center" wrapText="1"/>
      <protection/>
    </xf>
    <xf numFmtId="0" fontId="16" fillId="0" borderId="28" xfId="51" applyFont="1" applyBorder="1" applyAlignment="1">
      <alignment horizontal="center" vertical="center"/>
      <protection/>
    </xf>
    <xf numFmtId="0" fontId="16" fillId="0" borderId="29" xfId="51" applyFont="1" applyBorder="1" applyAlignment="1">
      <alignment horizontal="center" vertical="center"/>
      <protection/>
    </xf>
    <xf numFmtId="0" fontId="16" fillId="0" borderId="30" xfId="51" applyFont="1" applyBorder="1" applyAlignment="1">
      <alignment horizontal="center" vertical="center"/>
      <protection/>
    </xf>
    <xf numFmtId="0" fontId="16" fillId="0" borderId="31" xfId="51" applyFont="1" applyBorder="1" applyAlignment="1">
      <alignment horizontal="center" vertical="center"/>
      <protection/>
    </xf>
    <xf numFmtId="0" fontId="16" fillId="0" borderId="32" xfId="51" applyFont="1" applyBorder="1" applyAlignment="1">
      <alignment horizontal="center" vertical="center"/>
      <protection/>
    </xf>
    <xf numFmtId="0" fontId="16" fillId="0" borderId="33" xfId="51" applyFont="1" applyBorder="1" applyAlignment="1">
      <alignment horizontal="center" vertical="center"/>
      <protection/>
    </xf>
    <xf numFmtId="0" fontId="17" fillId="0" borderId="21" xfId="51" applyFont="1" applyFill="1" applyBorder="1" applyAlignment="1">
      <alignment horizontal="center" vertical="center" wrapText="1"/>
      <protection/>
    </xf>
    <xf numFmtId="0" fontId="17" fillId="0" borderId="26" xfId="51" applyFont="1" applyFill="1" applyBorder="1" applyAlignment="1">
      <alignment horizontal="center" vertical="center" wrapText="1"/>
      <protection/>
    </xf>
    <xf numFmtId="0" fontId="17" fillId="0" borderId="27" xfId="51" applyFont="1" applyFill="1" applyBorder="1" applyAlignment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3.57421875" style="0" customWidth="1"/>
    <col min="2" max="2" width="2.00390625" style="0" customWidth="1"/>
    <col min="3" max="3" width="15.00390625" style="0" customWidth="1"/>
    <col min="4" max="4" width="13.7109375" style="0" customWidth="1"/>
    <col min="5" max="5" width="2.421875" style="0" customWidth="1"/>
    <col min="6" max="6" width="15.7109375" style="0" customWidth="1"/>
    <col min="7" max="7" width="2.7109375" style="0" customWidth="1"/>
    <col min="8" max="8" width="19.57421875" style="0" customWidth="1"/>
    <col min="9" max="9" width="2.7109375" style="0" customWidth="1"/>
    <col min="10" max="10" width="15.7109375" style="0" customWidth="1"/>
    <col min="12" max="13" width="10.8515625" style="0" bestFit="1" customWidth="1"/>
  </cols>
  <sheetData>
    <row r="1" spans="1:10" s="2" customFormat="1" ht="39" customHeight="1">
      <c r="A1" s="91" t="s">
        <v>48</v>
      </c>
      <c r="B1" s="8"/>
      <c r="C1" s="93" t="s">
        <v>45</v>
      </c>
      <c r="D1" s="94"/>
      <c r="E1" s="8"/>
      <c r="F1" s="40" t="s">
        <v>26</v>
      </c>
      <c r="G1" s="8"/>
      <c r="H1" s="32" t="s">
        <v>29</v>
      </c>
      <c r="I1" s="28"/>
      <c r="J1" s="29" t="s">
        <v>25</v>
      </c>
    </row>
    <row r="2" spans="1:10" s="2" customFormat="1" ht="24.75" customHeight="1" thickBot="1">
      <c r="A2" s="92"/>
      <c r="B2" s="6"/>
      <c r="C2" s="88">
        <v>288768.39</v>
      </c>
      <c r="D2" s="88"/>
      <c r="E2" s="6"/>
      <c r="F2" s="41">
        <v>0.02</v>
      </c>
      <c r="G2" s="6"/>
      <c r="H2" s="30">
        <f>C2*2/100</f>
        <v>5775.3678</v>
      </c>
      <c r="I2" s="31"/>
      <c r="J2" s="30">
        <f>H2*0.8</f>
        <v>4620.29424</v>
      </c>
    </row>
    <row r="3" spans="1:10" s="2" customFormat="1" ht="18" customHeight="1">
      <c r="A3" s="10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24.75" customHeight="1">
      <c r="A4" s="10"/>
      <c r="B4" s="6"/>
      <c r="C4" s="90" t="s">
        <v>4</v>
      </c>
      <c r="D4" s="90"/>
      <c r="E4" s="6"/>
      <c r="F4" s="27"/>
      <c r="G4" s="6"/>
      <c r="H4" s="6"/>
      <c r="I4" s="6"/>
      <c r="J4" s="27"/>
    </row>
    <row r="5" spans="1:12" s="2" customFormat="1" ht="27.75" customHeight="1">
      <c r="A5" s="11" t="s">
        <v>46</v>
      </c>
      <c r="B5" s="6"/>
      <c r="C5" s="12" t="s">
        <v>1</v>
      </c>
      <c r="D5" s="12" t="s">
        <v>2</v>
      </c>
      <c r="E5" s="6"/>
      <c r="F5" s="13"/>
      <c r="G5" s="6"/>
      <c r="H5" s="6"/>
      <c r="I5" s="6"/>
      <c r="J5" s="13"/>
      <c r="L5" s="5"/>
    </row>
    <row r="6" spans="1:12" s="2" customFormat="1" ht="18" customHeight="1">
      <c r="A6" s="10"/>
      <c r="B6" s="6"/>
      <c r="C6" s="6"/>
      <c r="D6" s="6"/>
      <c r="E6" s="6"/>
      <c r="F6" s="6"/>
      <c r="G6" s="6"/>
      <c r="H6" s="6"/>
      <c r="I6" s="6"/>
      <c r="J6" s="6"/>
      <c r="L6" s="5"/>
    </row>
    <row r="7" spans="1:13" s="2" customFormat="1" ht="27.75" customHeight="1">
      <c r="A7" s="14" t="s">
        <v>7</v>
      </c>
      <c r="B7" s="3" t="s">
        <v>0</v>
      </c>
      <c r="C7" s="15">
        <f>4%</f>
        <v>0.04</v>
      </c>
      <c r="D7" s="16">
        <f aca="true" t="shared" si="0" ref="D7:D17">$J$2*C7</f>
        <v>184.81176960000002</v>
      </c>
      <c r="E7" s="17"/>
      <c r="F7" s="18"/>
      <c r="G7" s="17"/>
      <c r="H7" s="17"/>
      <c r="I7" s="17"/>
      <c r="J7" s="19"/>
      <c r="M7" s="5"/>
    </row>
    <row r="8" spans="1:13" s="2" customFormat="1" ht="27.75" customHeight="1">
      <c r="A8" s="14" t="s">
        <v>17</v>
      </c>
      <c r="B8" s="3" t="s">
        <v>0</v>
      </c>
      <c r="C8" s="15">
        <f>IF(B8="x",0.25,0)</f>
        <v>0.25</v>
      </c>
      <c r="D8" s="16">
        <f t="shared" si="0"/>
        <v>1155.07356</v>
      </c>
      <c r="E8" s="17"/>
      <c r="F8" s="18"/>
      <c r="G8" s="17"/>
      <c r="H8" s="17"/>
      <c r="I8" s="17"/>
      <c r="J8" s="19"/>
      <c r="L8" s="5"/>
      <c r="M8" s="5"/>
    </row>
    <row r="9" spans="1:13" s="2" customFormat="1" ht="27.75" customHeight="1">
      <c r="A9" s="14" t="s">
        <v>5</v>
      </c>
      <c r="B9" s="3" t="s">
        <v>0</v>
      </c>
      <c r="C9" s="15">
        <f>IF(B9="x",0.07,0)</f>
        <v>0.07</v>
      </c>
      <c r="D9" s="16">
        <f t="shared" si="0"/>
        <v>323.42059680000006</v>
      </c>
      <c r="E9" s="17"/>
      <c r="F9" s="18"/>
      <c r="G9" s="17"/>
      <c r="H9" s="38"/>
      <c r="I9" s="17"/>
      <c r="J9" s="19"/>
      <c r="M9" s="5"/>
    </row>
    <row r="10" spans="1:10" s="2" customFormat="1" ht="27.75" customHeight="1">
      <c r="A10" s="14" t="s">
        <v>6</v>
      </c>
      <c r="B10" s="9" t="s">
        <v>0</v>
      </c>
      <c r="C10" s="15">
        <v>0.1</v>
      </c>
      <c r="D10" s="16">
        <f t="shared" si="0"/>
        <v>462.02942400000006</v>
      </c>
      <c r="E10" s="17"/>
      <c r="F10" s="18"/>
      <c r="G10" s="17"/>
      <c r="H10" s="38"/>
      <c r="I10" s="17"/>
      <c r="J10" s="19"/>
    </row>
    <row r="11" spans="1:10" s="2" customFormat="1" ht="27.75" customHeight="1">
      <c r="A11" s="14" t="s">
        <v>18</v>
      </c>
      <c r="B11" s="9" t="s">
        <v>0</v>
      </c>
      <c r="C11" s="15"/>
      <c r="D11" s="16">
        <f t="shared" si="0"/>
        <v>0</v>
      </c>
      <c r="E11" s="17"/>
      <c r="F11" s="18"/>
      <c r="G11" s="17"/>
      <c r="H11" s="38"/>
      <c r="I11" s="17"/>
      <c r="J11" s="19"/>
    </row>
    <row r="12" spans="1:10" s="2" customFormat="1" ht="27.75" customHeight="1">
      <c r="A12" s="14" t="s">
        <v>35</v>
      </c>
      <c r="B12" s="3" t="s">
        <v>0</v>
      </c>
      <c r="C12" s="15">
        <f>IF(B12="x",0.2,0)</f>
        <v>0.2</v>
      </c>
      <c r="D12" s="16">
        <f t="shared" si="0"/>
        <v>924.0588480000001</v>
      </c>
      <c r="E12" s="17"/>
      <c r="F12" s="18"/>
      <c r="G12" s="17"/>
      <c r="H12" s="38"/>
      <c r="I12" s="17"/>
      <c r="J12" s="19"/>
    </row>
    <row r="13" spans="1:12" s="2" customFormat="1" ht="27.75" customHeight="1">
      <c r="A13" s="14"/>
      <c r="B13" s="3" t="s">
        <v>0</v>
      </c>
      <c r="C13" s="15"/>
      <c r="D13" s="16">
        <f t="shared" si="0"/>
        <v>0</v>
      </c>
      <c r="E13" s="17"/>
      <c r="F13" s="18"/>
      <c r="G13" s="17"/>
      <c r="H13" s="17"/>
      <c r="I13" s="17"/>
      <c r="J13" s="19"/>
      <c r="L13" s="5"/>
    </row>
    <row r="14" spans="1:10" s="2" customFormat="1" ht="27.75" customHeight="1">
      <c r="A14" s="14" t="s">
        <v>8</v>
      </c>
      <c r="B14" s="3" t="s">
        <v>0</v>
      </c>
      <c r="C14" s="15">
        <f>IF(B14="x",0.05,0)</f>
        <v>0.05</v>
      </c>
      <c r="D14" s="16">
        <f t="shared" si="0"/>
        <v>231.01471200000003</v>
      </c>
      <c r="E14" s="17"/>
      <c r="F14" s="18"/>
      <c r="G14" s="17"/>
      <c r="H14" s="17"/>
      <c r="I14" s="17"/>
      <c r="J14" s="19"/>
    </row>
    <row r="15" spans="1:10" s="2" customFormat="1" ht="27.75" customHeight="1">
      <c r="A15" s="14" t="s">
        <v>9</v>
      </c>
      <c r="B15" s="3" t="s">
        <v>0</v>
      </c>
      <c r="C15" s="15">
        <v>0.03</v>
      </c>
      <c r="D15" s="16">
        <f t="shared" si="0"/>
        <v>138.6088272</v>
      </c>
      <c r="E15" s="17"/>
      <c r="F15" s="18"/>
      <c r="G15" s="17"/>
      <c r="H15" s="17"/>
      <c r="I15" s="17"/>
      <c r="J15" s="19"/>
    </row>
    <row r="16" spans="1:10" s="2" customFormat="1" ht="27.75" customHeight="1">
      <c r="A16" s="14" t="s">
        <v>42</v>
      </c>
      <c r="B16" s="3" t="s">
        <v>0</v>
      </c>
      <c r="C16" s="15">
        <v>0.1</v>
      </c>
      <c r="D16" s="16">
        <f t="shared" si="0"/>
        <v>462.02942400000006</v>
      </c>
      <c r="E16" s="17"/>
      <c r="F16" s="18"/>
      <c r="G16" s="17"/>
      <c r="H16" s="17"/>
      <c r="I16" s="17"/>
      <c r="J16" s="19"/>
    </row>
    <row r="17" spans="1:12" s="2" customFormat="1" ht="27.75" customHeight="1">
      <c r="A17" s="14" t="s">
        <v>47</v>
      </c>
      <c r="B17" s="3" t="s">
        <v>0</v>
      </c>
      <c r="C17" s="15">
        <f>IF(B17="x",0.1,0)</f>
        <v>0.1</v>
      </c>
      <c r="D17" s="16">
        <f t="shared" si="0"/>
        <v>462.02942400000006</v>
      </c>
      <c r="E17" s="17"/>
      <c r="F17" s="18"/>
      <c r="G17" s="17"/>
      <c r="H17" s="17"/>
      <c r="I17" s="17"/>
      <c r="J17" s="19"/>
      <c r="L17" s="5"/>
    </row>
    <row r="18" spans="1:10" s="2" customFormat="1" ht="18" customHeight="1" thickBot="1">
      <c r="A18" s="10"/>
      <c r="B18" s="6"/>
      <c r="C18" s="6"/>
      <c r="D18" s="6"/>
      <c r="E18" s="6"/>
      <c r="F18" s="20"/>
      <c r="G18" s="6"/>
      <c r="H18" s="6"/>
      <c r="I18" s="6"/>
      <c r="J18" s="6"/>
    </row>
    <row r="19" spans="1:12" s="2" customFormat="1" ht="27.75" customHeight="1" thickBot="1">
      <c r="A19" s="21" t="s">
        <v>3</v>
      </c>
      <c r="B19" s="6"/>
      <c r="C19" s="4">
        <f>C7+C8+C9+C10+C11+C12+C13+C14+C15+C16+C17</f>
        <v>0.94</v>
      </c>
      <c r="D19" s="1">
        <f>J2*C19</f>
        <v>4343.0765856</v>
      </c>
      <c r="E19" s="6"/>
      <c r="F19" s="20"/>
      <c r="G19" s="6"/>
      <c r="H19" s="6"/>
      <c r="I19" s="6"/>
      <c r="J19" s="7"/>
      <c r="L19" s="5"/>
    </row>
    <row r="20" spans="1:12" s="2" customFormat="1" ht="18" customHeight="1">
      <c r="A20" s="21"/>
      <c r="B20" s="6"/>
      <c r="C20" s="33"/>
      <c r="D20" s="34"/>
      <c r="E20" s="6"/>
      <c r="F20" s="20"/>
      <c r="G20" s="6"/>
      <c r="H20" s="6"/>
      <c r="I20" s="6"/>
      <c r="J20" s="7"/>
      <c r="L20" s="5"/>
    </row>
    <row r="21" spans="1:10" s="2" customFormat="1" ht="27.75" customHeight="1">
      <c r="A21" s="35" t="s">
        <v>10</v>
      </c>
      <c r="B21" s="6"/>
      <c r="C21" s="36">
        <f>1-C19</f>
        <v>0.06000000000000005</v>
      </c>
      <c r="D21" s="42">
        <f>J2-D19</f>
        <v>277.21765440000036</v>
      </c>
      <c r="E21" s="6"/>
      <c r="F21" s="37"/>
      <c r="G21" s="6"/>
      <c r="H21" s="53"/>
      <c r="I21" s="6"/>
      <c r="J21" s="6"/>
    </row>
    <row r="22" spans="1:12" s="2" customFormat="1" ht="27.75" customHeight="1">
      <c r="A22" s="35" t="s">
        <v>27</v>
      </c>
      <c r="B22" s="6"/>
      <c r="C22" s="6"/>
      <c r="D22" s="42">
        <f>H2-J2</f>
        <v>1155.0735599999998</v>
      </c>
      <c r="E22" s="6"/>
      <c r="F22" s="6"/>
      <c r="G22" s="6"/>
      <c r="H22" s="53"/>
      <c r="I22" s="6"/>
      <c r="J22" s="6"/>
      <c r="L22" s="5"/>
    </row>
    <row r="23" spans="1:10" s="2" customFormat="1" ht="34.5" customHeight="1">
      <c r="A23" s="43" t="s">
        <v>28</v>
      </c>
      <c r="B23" s="44"/>
      <c r="C23" s="45"/>
      <c r="D23" s="39">
        <f>D21+D22</f>
        <v>1432.2912144000002</v>
      </c>
      <c r="E23" s="6"/>
      <c r="F23" s="55"/>
      <c r="G23" s="6"/>
      <c r="H23" s="6"/>
      <c r="I23" s="6"/>
      <c r="J23" s="6"/>
    </row>
  </sheetData>
  <sheetProtection/>
  <mergeCells count="3">
    <mergeCell ref="C4:D4"/>
    <mergeCell ref="A1:A2"/>
    <mergeCell ref="C1:D1"/>
  </mergeCells>
  <printOptions/>
  <pageMargins left="0.3" right="0.29" top="0.13" bottom="0.17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7.28125" style="22" customWidth="1"/>
    <col min="2" max="2" width="18.421875" style="22" customWidth="1"/>
    <col min="3" max="3" width="9.57421875" style="22" customWidth="1"/>
    <col min="4" max="4" width="17.57421875" style="22" customWidth="1"/>
    <col min="5" max="5" width="8.00390625" style="22" customWidth="1"/>
    <col min="6" max="6" width="8.57421875" style="22" customWidth="1"/>
    <col min="7" max="7" width="8.8515625" style="22" customWidth="1"/>
    <col min="8" max="8" width="14.28125" style="22" customWidth="1"/>
    <col min="9" max="9" width="18.7109375" style="22" customWidth="1"/>
    <col min="10" max="10" width="32.00390625" style="26" customWidth="1"/>
    <col min="11" max="11" width="18.7109375" style="22" customWidth="1"/>
    <col min="12" max="12" width="14.57421875" style="22" customWidth="1"/>
    <col min="13" max="13" width="19.57421875" style="22" customWidth="1"/>
    <col min="14" max="14" width="9.140625" style="22" customWidth="1"/>
    <col min="15" max="15" width="11.00390625" style="22" bestFit="1" customWidth="1"/>
    <col min="16" max="16" width="12.140625" style="22" bestFit="1" customWidth="1"/>
    <col min="17" max="16384" width="9.140625" style="22" customWidth="1"/>
  </cols>
  <sheetData>
    <row r="1" spans="1:13" ht="26.25" customHeight="1">
      <c r="A1" s="119" t="s">
        <v>44</v>
      </c>
      <c r="B1" s="119"/>
      <c r="C1" s="119"/>
      <c r="D1" s="119"/>
      <c r="E1" s="119"/>
      <c r="F1" s="119"/>
      <c r="G1" s="119"/>
      <c r="H1" s="120"/>
      <c r="I1" s="120"/>
      <c r="J1" s="120"/>
      <c r="K1" s="120"/>
      <c r="L1" s="120"/>
      <c r="M1" s="120"/>
    </row>
    <row r="2" spans="1:13" ht="18.75">
      <c r="A2" s="121"/>
      <c r="B2" s="121"/>
      <c r="C2" s="121"/>
      <c r="D2" s="121"/>
      <c r="E2" s="121"/>
      <c r="F2" s="121"/>
      <c r="G2" s="121"/>
      <c r="H2" s="121"/>
      <c r="I2" s="65"/>
      <c r="J2" s="66"/>
      <c r="K2" s="65"/>
      <c r="L2" s="65"/>
      <c r="M2" s="65"/>
    </row>
    <row r="3" spans="1:13" ht="18.7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7"/>
      <c r="K3" s="117"/>
      <c r="L3" s="117"/>
      <c r="M3" s="117"/>
    </row>
    <row r="4" spans="1:13" ht="34.5" customHeight="1">
      <c r="A4" s="67"/>
      <c r="B4" s="98"/>
      <c r="C4" s="99"/>
      <c r="D4" s="99"/>
      <c r="E4" s="99"/>
      <c r="F4" s="99"/>
      <c r="G4" s="99"/>
      <c r="H4" s="100"/>
      <c r="I4" s="68" t="s">
        <v>23</v>
      </c>
      <c r="J4" s="68" t="s">
        <v>11</v>
      </c>
      <c r="K4" s="69" t="s">
        <v>30</v>
      </c>
      <c r="L4" s="69" t="s">
        <v>22</v>
      </c>
      <c r="M4" s="69" t="s">
        <v>24</v>
      </c>
    </row>
    <row r="5" spans="1:16" s="23" customFormat="1" ht="18.75" customHeight="1">
      <c r="A5" s="115"/>
      <c r="B5" s="115"/>
      <c r="C5" s="115"/>
      <c r="D5" s="115"/>
      <c r="E5" s="56"/>
      <c r="F5" s="115" t="s">
        <v>12</v>
      </c>
      <c r="G5" s="115"/>
      <c r="H5" s="70"/>
      <c r="I5" s="71">
        <v>4620.3</v>
      </c>
      <c r="J5" s="72">
        <f>I5/132.3*100</f>
        <v>3492.290249433106</v>
      </c>
      <c r="K5" s="73">
        <f>J5*23.8/100</f>
        <v>831.1650793650792</v>
      </c>
      <c r="L5" s="74">
        <f>J5*8.5/100</f>
        <v>296.84467120181404</v>
      </c>
      <c r="M5" s="72">
        <f>I5-K5-L5</f>
        <v>3492.290249433107</v>
      </c>
      <c r="O5" s="24"/>
      <c r="P5" s="24"/>
    </row>
    <row r="6" spans="1:15" ht="18.75">
      <c r="A6" s="114" t="str">
        <f>'Tabella Lavori'!A7</f>
        <v>Responsabile della programmazione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O6" s="25"/>
    </row>
    <row r="7" spans="1:13" ht="38.25" customHeight="1">
      <c r="A7" s="76" t="s">
        <v>13</v>
      </c>
      <c r="B7" s="101" t="s">
        <v>14</v>
      </c>
      <c r="C7" s="101"/>
      <c r="D7" s="101"/>
      <c r="E7" s="102"/>
      <c r="F7" s="102"/>
      <c r="G7" s="102"/>
      <c r="H7" s="102"/>
      <c r="I7" s="77" t="s">
        <v>15</v>
      </c>
      <c r="J7" s="77"/>
      <c r="K7" s="77" t="s">
        <v>21</v>
      </c>
      <c r="L7" s="77" t="s">
        <v>22</v>
      </c>
      <c r="M7" s="77" t="s">
        <v>16</v>
      </c>
    </row>
    <row r="8" spans="1:13" ht="30" customHeight="1">
      <c r="A8" s="76">
        <v>1</v>
      </c>
      <c r="B8" s="122" t="s">
        <v>41</v>
      </c>
      <c r="C8" s="123"/>
      <c r="D8" s="123"/>
      <c r="E8" s="123"/>
      <c r="F8" s="123"/>
      <c r="G8" s="123"/>
      <c r="H8" s="124"/>
      <c r="I8" s="78">
        <v>184.81</v>
      </c>
      <c r="J8" s="50">
        <f>I8/132.3*100</f>
        <v>139.69009826152683</v>
      </c>
      <c r="K8" s="49">
        <f>J8*23.8/100</f>
        <v>33.246243386243385</v>
      </c>
      <c r="L8" s="48">
        <f>J8*8.5/100</f>
        <v>11.873658352229782</v>
      </c>
      <c r="M8" s="51">
        <f>I8-K8-L8</f>
        <v>139.69009826152683</v>
      </c>
    </row>
    <row r="9" spans="1:15" ht="16.5" customHeight="1">
      <c r="A9" s="79"/>
      <c r="B9" s="141"/>
      <c r="C9" s="142"/>
      <c r="D9" s="142"/>
      <c r="E9" s="143"/>
      <c r="F9" s="143"/>
      <c r="G9" s="143"/>
      <c r="H9" s="144"/>
      <c r="I9" s="78"/>
      <c r="J9" s="50"/>
      <c r="K9" s="49"/>
      <c r="L9" s="48"/>
      <c r="M9" s="51"/>
      <c r="O9" s="25" t="s">
        <v>12</v>
      </c>
    </row>
    <row r="10" spans="1:15" ht="18.75">
      <c r="A10" s="114" t="s">
        <v>38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O10" s="25"/>
    </row>
    <row r="11" spans="1:13" ht="56.25">
      <c r="A11" s="76" t="s">
        <v>13</v>
      </c>
      <c r="B11" s="101" t="s">
        <v>14</v>
      </c>
      <c r="C11" s="101"/>
      <c r="D11" s="101"/>
      <c r="E11" s="102"/>
      <c r="F11" s="102"/>
      <c r="G11" s="102"/>
      <c r="H11" s="102"/>
      <c r="I11" s="77" t="s">
        <v>15</v>
      </c>
      <c r="J11" s="77"/>
      <c r="K11" s="77" t="s">
        <v>21</v>
      </c>
      <c r="L11" s="77" t="s">
        <v>22</v>
      </c>
      <c r="M11" s="77" t="s">
        <v>16</v>
      </c>
    </row>
    <row r="12" spans="1:15" ht="16.5" customHeight="1">
      <c r="A12" s="80">
        <v>1</v>
      </c>
      <c r="B12" s="103" t="s">
        <v>36</v>
      </c>
      <c r="C12" s="103"/>
      <c r="D12" s="103"/>
      <c r="E12" s="104"/>
      <c r="F12" s="104"/>
      <c r="G12" s="104"/>
      <c r="H12" s="104"/>
      <c r="I12" s="78">
        <v>1155.075</v>
      </c>
      <c r="J12" s="50">
        <f>I12/132.3*100</f>
        <v>873.0725623582765</v>
      </c>
      <c r="K12" s="49">
        <f>J12*23.8/100</f>
        <v>207.7912698412698</v>
      </c>
      <c r="L12" s="48">
        <f>J12*8.5/100</f>
        <v>74.21116780045351</v>
      </c>
      <c r="M12" s="51">
        <f>I12-K12-L12</f>
        <v>873.0725623582767</v>
      </c>
      <c r="O12" s="25" t="s">
        <v>12</v>
      </c>
    </row>
    <row r="13" spans="1:15" ht="18.75">
      <c r="A13" s="114" t="str">
        <f>'Tabella Lavori'!A9</f>
        <v>Collaborazione tecnica/amministrativa di supporto al RUP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O13" s="25"/>
    </row>
    <row r="14" spans="1:13" ht="56.25">
      <c r="A14" s="76" t="s">
        <v>13</v>
      </c>
      <c r="B14" s="101" t="s">
        <v>14</v>
      </c>
      <c r="C14" s="101"/>
      <c r="D14" s="101"/>
      <c r="E14" s="102"/>
      <c r="F14" s="102"/>
      <c r="G14" s="102"/>
      <c r="H14" s="102"/>
      <c r="I14" s="77" t="s">
        <v>15</v>
      </c>
      <c r="J14" s="77"/>
      <c r="K14" s="77" t="s">
        <v>21</v>
      </c>
      <c r="L14" s="77" t="s">
        <v>22</v>
      </c>
      <c r="M14" s="77" t="s">
        <v>16</v>
      </c>
    </row>
    <row r="15" spans="1:15" ht="18.75">
      <c r="A15" s="80">
        <v>1</v>
      </c>
      <c r="B15" s="127" t="s">
        <v>39</v>
      </c>
      <c r="C15" s="127"/>
      <c r="D15" s="127"/>
      <c r="E15" s="128"/>
      <c r="F15" s="128"/>
      <c r="G15" s="128"/>
      <c r="H15" s="128"/>
      <c r="I15" s="78">
        <v>323.42</v>
      </c>
      <c r="J15" s="50">
        <f>I15/132.3*100</f>
        <v>244.45956160241872</v>
      </c>
      <c r="K15" s="49">
        <f>J15*23.8/100</f>
        <v>58.18137566137566</v>
      </c>
      <c r="L15" s="48">
        <f>J15*8.5/100</f>
        <v>20.779062736205592</v>
      </c>
      <c r="M15" s="51">
        <f>I15-K15-L15</f>
        <v>244.45956160241874</v>
      </c>
      <c r="O15" s="25" t="s">
        <v>12</v>
      </c>
    </row>
    <row r="16" spans="1:15" ht="18.75">
      <c r="A16" s="114" t="str">
        <f>'Tabella Lavori'!A10</f>
        <v>Verifica preventiva progettazione di livello esecutivo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O16" s="25"/>
    </row>
    <row r="17" spans="1:13" ht="56.25">
      <c r="A17" s="76" t="s">
        <v>13</v>
      </c>
      <c r="B17" s="101" t="s">
        <v>14</v>
      </c>
      <c r="C17" s="101"/>
      <c r="D17" s="101"/>
      <c r="E17" s="102"/>
      <c r="F17" s="102"/>
      <c r="G17" s="102"/>
      <c r="H17" s="102"/>
      <c r="I17" s="77" t="s">
        <v>15</v>
      </c>
      <c r="J17" s="77"/>
      <c r="K17" s="77" t="s">
        <v>21</v>
      </c>
      <c r="L17" s="77" t="s">
        <v>22</v>
      </c>
      <c r="M17" s="77" t="s">
        <v>16</v>
      </c>
    </row>
    <row r="18" spans="1:15" ht="16.5" customHeight="1">
      <c r="A18" s="79">
        <v>1</v>
      </c>
      <c r="B18" s="122" t="s">
        <v>36</v>
      </c>
      <c r="C18" s="123"/>
      <c r="D18" s="123"/>
      <c r="E18" s="123"/>
      <c r="F18" s="123"/>
      <c r="G18" s="123"/>
      <c r="H18" s="124"/>
      <c r="I18" s="78">
        <v>462.03</v>
      </c>
      <c r="J18" s="50">
        <f>I18/132.3*100</f>
        <v>349.2290249433106</v>
      </c>
      <c r="K18" s="49">
        <f>J18*23.8/100</f>
        <v>83.11650793650793</v>
      </c>
      <c r="L18" s="48">
        <f>J18*8.5/100</f>
        <v>29.684467120181402</v>
      </c>
      <c r="M18" s="51">
        <f>I18-K18-L18</f>
        <v>349.22902494331066</v>
      </c>
      <c r="O18" s="25" t="s">
        <v>12</v>
      </c>
    </row>
    <row r="19" spans="1:15" ht="16.5" customHeight="1">
      <c r="A19" s="145" t="s">
        <v>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O19" s="25"/>
    </row>
    <row r="20" spans="1:15" ht="16.5" customHeight="1">
      <c r="A20" s="125" t="s">
        <v>32</v>
      </c>
      <c r="B20" s="130" t="s">
        <v>33</v>
      </c>
      <c r="C20" s="131"/>
      <c r="D20" s="131"/>
      <c r="E20" s="131"/>
      <c r="F20" s="131"/>
      <c r="G20" s="131"/>
      <c r="H20" s="132"/>
      <c r="I20" s="77" t="s">
        <v>15</v>
      </c>
      <c r="J20" s="77"/>
      <c r="K20" s="77" t="s">
        <v>21</v>
      </c>
      <c r="L20" s="77" t="s">
        <v>22</v>
      </c>
      <c r="M20" s="77" t="s">
        <v>16</v>
      </c>
      <c r="O20" s="25"/>
    </row>
    <row r="21" spans="1:15" ht="16.5" customHeight="1">
      <c r="A21" s="126"/>
      <c r="B21" s="133"/>
      <c r="C21" s="134"/>
      <c r="D21" s="134"/>
      <c r="E21" s="134"/>
      <c r="F21" s="134"/>
      <c r="G21" s="134"/>
      <c r="H21" s="135"/>
      <c r="I21" s="49"/>
      <c r="J21" s="50"/>
      <c r="K21" s="49"/>
      <c r="L21" s="48"/>
      <c r="M21" s="51"/>
      <c r="O21" s="25"/>
    </row>
    <row r="22" spans="1:15" ht="16.5" customHeight="1">
      <c r="A22" s="83">
        <v>1</v>
      </c>
      <c r="B22" s="152" t="s">
        <v>34</v>
      </c>
      <c r="C22" s="139"/>
      <c r="D22" s="139"/>
      <c r="E22" s="139"/>
      <c r="F22" s="139"/>
      <c r="G22" s="139"/>
      <c r="H22" s="140"/>
      <c r="I22" s="49">
        <v>231.015</v>
      </c>
      <c r="J22" s="50">
        <f>I22/132.3*100</f>
        <v>174.6145124716553</v>
      </c>
      <c r="K22" s="49">
        <f>J22*23.8/100</f>
        <v>41.558253968253965</v>
      </c>
      <c r="L22" s="48">
        <f>J22*8.5/100</f>
        <v>14.842233560090701</v>
      </c>
      <c r="M22" s="51">
        <f>I22-K22-L22</f>
        <v>174.61451247165533</v>
      </c>
      <c r="O22" s="25"/>
    </row>
    <row r="23" spans="1:15" ht="16.5" customHeight="1">
      <c r="A23" s="145" t="s">
        <v>40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  <c r="O23" s="25"/>
    </row>
    <row r="24" spans="1:15" ht="16.5" customHeight="1">
      <c r="A24" s="125" t="s">
        <v>32</v>
      </c>
      <c r="B24" s="130" t="s">
        <v>33</v>
      </c>
      <c r="C24" s="131"/>
      <c r="D24" s="131"/>
      <c r="E24" s="131"/>
      <c r="F24" s="131"/>
      <c r="G24" s="131"/>
      <c r="H24" s="132"/>
      <c r="I24" s="77" t="s">
        <v>15</v>
      </c>
      <c r="J24" s="77"/>
      <c r="K24" s="77" t="s">
        <v>21</v>
      </c>
      <c r="L24" s="77" t="s">
        <v>22</v>
      </c>
      <c r="M24" s="77" t="s">
        <v>16</v>
      </c>
      <c r="O24" s="25"/>
    </row>
    <row r="25" spans="1:15" ht="16.5" customHeight="1">
      <c r="A25" s="126"/>
      <c r="B25" s="133"/>
      <c r="C25" s="134"/>
      <c r="D25" s="134"/>
      <c r="E25" s="134"/>
      <c r="F25" s="134"/>
      <c r="G25" s="134"/>
      <c r="H25" s="135"/>
      <c r="I25" s="49"/>
      <c r="J25" s="50"/>
      <c r="K25" s="49"/>
      <c r="L25" s="48"/>
      <c r="M25" s="51"/>
      <c r="O25" s="25"/>
    </row>
    <row r="26" spans="1:15" ht="16.5" customHeight="1">
      <c r="A26" s="84">
        <v>1</v>
      </c>
      <c r="B26" s="122" t="s">
        <v>39</v>
      </c>
      <c r="C26" s="123"/>
      <c r="D26" s="123"/>
      <c r="E26" s="123"/>
      <c r="F26" s="123"/>
      <c r="G26" s="123"/>
      <c r="H26" s="124"/>
      <c r="I26" s="78">
        <v>138.61</v>
      </c>
      <c r="J26" s="85">
        <f>I26/132.3*100</f>
        <v>104.76946334089192</v>
      </c>
      <c r="K26" s="49">
        <f>J26*23.8/100</f>
        <v>24.93513227513228</v>
      </c>
      <c r="L26" s="48">
        <f>J26*8.5/100</f>
        <v>8.905404383975814</v>
      </c>
      <c r="M26" s="51">
        <f>I26-K26-L26</f>
        <v>104.76946334089192</v>
      </c>
      <c r="O26" s="25"/>
    </row>
    <row r="27" spans="1:15" ht="16.5" customHeight="1">
      <c r="A27" s="81"/>
      <c r="B27" s="160"/>
      <c r="C27" s="161"/>
      <c r="D27" s="161"/>
      <c r="E27" s="161"/>
      <c r="F27" s="161"/>
      <c r="G27" s="161"/>
      <c r="H27" s="162"/>
      <c r="I27" s="86"/>
      <c r="J27" s="50"/>
      <c r="K27" s="49"/>
      <c r="L27" s="48"/>
      <c r="M27" s="51"/>
      <c r="O27" s="25"/>
    </row>
    <row r="28" spans="1:13" ht="18.75">
      <c r="A28" s="95" t="s">
        <v>35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1:13" ht="56.25">
      <c r="A29" s="76" t="s">
        <v>13</v>
      </c>
      <c r="B29" s="101" t="s">
        <v>14</v>
      </c>
      <c r="C29" s="101"/>
      <c r="D29" s="101"/>
      <c r="E29" s="102"/>
      <c r="F29" s="102"/>
      <c r="G29" s="102"/>
      <c r="H29" s="102"/>
      <c r="I29" s="77" t="s">
        <v>15</v>
      </c>
      <c r="J29" s="77"/>
      <c r="K29" s="77" t="s">
        <v>21</v>
      </c>
      <c r="L29" s="77" t="s">
        <v>22</v>
      </c>
      <c r="M29" s="77" t="s">
        <v>16</v>
      </c>
    </row>
    <row r="30" spans="1:15" ht="18.75">
      <c r="A30" s="80">
        <v>1</v>
      </c>
      <c r="B30" s="103" t="s">
        <v>36</v>
      </c>
      <c r="C30" s="103"/>
      <c r="D30" s="103"/>
      <c r="E30" s="104"/>
      <c r="F30" s="104"/>
      <c r="G30" s="104"/>
      <c r="H30" s="104"/>
      <c r="I30" s="49">
        <v>924.06</v>
      </c>
      <c r="J30" s="50">
        <f>I30/132.3*100</f>
        <v>698.4580498866212</v>
      </c>
      <c r="K30" s="49">
        <f>J30*23.8/100</f>
        <v>166.23301587301586</v>
      </c>
      <c r="L30" s="48">
        <f>J30*8.5/100</f>
        <v>59.368934240362805</v>
      </c>
      <c r="M30" s="51">
        <f>I30-K30-L30</f>
        <v>698.4580498866213</v>
      </c>
      <c r="O30" s="25" t="s">
        <v>12</v>
      </c>
    </row>
    <row r="31" spans="1:15" ht="42" customHeight="1">
      <c r="A31" s="105" t="s">
        <v>42</v>
      </c>
      <c r="B31" s="106"/>
      <c r="C31" s="106"/>
      <c r="D31" s="106"/>
      <c r="E31" s="106"/>
      <c r="F31" s="106"/>
      <c r="G31" s="106"/>
      <c r="H31" s="107"/>
      <c r="I31" s="77" t="s">
        <v>15</v>
      </c>
      <c r="J31" s="77"/>
      <c r="K31" s="77" t="s">
        <v>21</v>
      </c>
      <c r="L31" s="77" t="s">
        <v>22</v>
      </c>
      <c r="M31" s="77" t="s">
        <v>16</v>
      </c>
      <c r="O31" s="25"/>
    </row>
    <row r="32" spans="1:15" ht="18.75">
      <c r="A32" s="87">
        <v>1</v>
      </c>
      <c r="B32" s="111" t="s">
        <v>36</v>
      </c>
      <c r="C32" s="112"/>
      <c r="D32" s="112"/>
      <c r="E32" s="112"/>
      <c r="F32" s="112"/>
      <c r="G32" s="112"/>
      <c r="H32" s="113"/>
      <c r="I32" s="78">
        <v>231.015</v>
      </c>
      <c r="J32" s="85">
        <f>I32/132.3*100</f>
        <v>174.6145124716553</v>
      </c>
      <c r="K32" s="49">
        <f>J32*23.8/100</f>
        <v>41.558253968253965</v>
      </c>
      <c r="L32" s="48">
        <f>J32*8.5/100</f>
        <v>14.842233560090701</v>
      </c>
      <c r="M32" s="51">
        <f>I32-K32-L32</f>
        <v>174.61451247165533</v>
      </c>
      <c r="O32" s="25"/>
    </row>
    <row r="33" spans="1:15" ht="18.75">
      <c r="A33" s="87">
        <v>2</v>
      </c>
      <c r="B33" s="111" t="s">
        <v>39</v>
      </c>
      <c r="C33" s="112"/>
      <c r="D33" s="112"/>
      <c r="E33" s="112"/>
      <c r="F33" s="112"/>
      <c r="G33" s="112"/>
      <c r="H33" s="113"/>
      <c r="I33" s="78">
        <v>231.015</v>
      </c>
      <c r="J33" s="85">
        <f>I33/132.3*100</f>
        <v>174.6145124716553</v>
      </c>
      <c r="K33" s="49">
        <f>J33*23.8/100</f>
        <v>41.558253968253965</v>
      </c>
      <c r="L33" s="48">
        <f>J33*8.5/100</f>
        <v>14.842233560090701</v>
      </c>
      <c r="M33" s="51">
        <f>I33-K33-L33</f>
        <v>174.61451247165533</v>
      </c>
      <c r="O33" s="25"/>
    </row>
    <row r="34" spans="1:15" ht="18.75">
      <c r="A34" s="54"/>
      <c r="B34" s="108" t="s">
        <v>43</v>
      </c>
      <c r="C34" s="109"/>
      <c r="D34" s="109"/>
      <c r="E34" s="109"/>
      <c r="F34" s="109"/>
      <c r="G34" s="109"/>
      <c r="H34" s="110"/>
      <c r="I34" s="78">
        <v>462.03</v>
      </c>
      <c r="J34" s="50">
        <f>I34/132.3*100</f>
        <v>349.2290249433106</v>
      </c>
      <c r="K34" s="49">
        <f>J34*23.8/100</f>
        <v>83.11650793650793</v>
      </c>
      <c r="L34" s="48">
        <f>J34*8.5/100</f>
        <v>29.684467120181402</v>
      </c>
      <c r="M34" s="51">
        <f>I34-K34-L34</f>
        <v>349.22902494331066</v>
      </c>
      <c r="O34" s="25"/>
    </row>
    <row r="35" spans="1:13" ht="18.75">
      <c r="A35" s="95" t="s">
        <v>37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ht="18.75">
      <c r="A36" s="153" t="s">
        <v>13</v>
      </c>
      <c r="B36" s="154" t="s">
        <v>14</v>
      </c>
      <c r="C36" s="155"/>
      <c r="D36" s="155"/>
      <c r="E36" s="155"/>
      <c r="F36" s="155"/>
      <c r="G36" s="155"/>
      <c r="H36" s="156"/>
      <c r="I36" s="129" t="s">
        <v>15</v>
      </c>
      <c r="J36" s="77"/>
      <c r="K36" s="77"/>
      <c r="L36" s="77"/>
      <c r="M36" s="77"/>
    </row>
    <row r="37" spans="1:13" ht="56.25">
      <c r="A37" s="153"/>
      <c r="B37" s="157"/>
      <c r="C37" s="158"/>
      <c r="D37" s="158"/>
      <c r="E37" s="158"/>
      <c r="F37" s="158"/>
      <c r="G37" s="158"/>
      <c r="H37" s="159"/>
      <c r="I37" s="101"/>
      <c r="J37" s="77"/>
      <c r="K37" s="77" t="s">
        <v>21</v>
      </c>
      <c r="L37" s="77" t="s">
        <v>22</v>
      </c>
      <c r="M37" s="77" t="s">
        <v>16</v>
      </c>
    </row>
    <row r="38" spans="1:13" ht="39.75" customHeight="1">
      <c r="A38" s="75">
        <v>1</v>
      </c>
      <c r="B38" s="103" t="s">
        <v>36</v>
      </c>
      <c r="C38" s="103"/>
      <c r="D38" s="103"/>
      <c r="E38" s="104"/>
      <c r="F38" s="104"/>
      <c r="G38" s="104"/>
      <c r="H38" s="104"/>
      <c r="I38" s="82">
        <v>462.03</v>
      </c>
      <c r="J38" s="50">
        <f>I38/132.3*100</f>
        <v>349.2290249433106</v>
      </c>
      <c r="K38" s="49">
        <f>J38*23.8/100</f>
        <v>83.11650793650793</v>
      </c>
      <c r="L38" s="48">
        <f>J38*8.5/100</f>
        <v>29.684467120181402</v>
      </c>
      <c r="M38" s="51">
        <f>I38-K38-L38</f>
        <v>349.22902494331066</v>
      </c>
    </row>
    <row r="39" spans="1:15" ht="18.75" customHeight="1">
      <c r="A39" s="118" t="s">
        <v>19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O39" s="25" t="s">
        <v>12</v>
      </c>
    </row>
    <row r="40" spans="1:15" ht="37.5" customHeight="1">
      <c r="A40" s="76" t="s">
        <v>13</v>
      </c>
      <c r="B40" s="101" t="s">
        <v>14</v>
      </c>
      <c r="C40" s="101"/>
      <c r="D40" s="101"/>
      <c r="E40" s="102"/>
      <c r="F40" s="102"/>
      <c r="G40" s="102"/>
      <c r="H40" s="102"/>
      <c r="I40" s="77" t="s">
        <v>15</v>
      </c>
      <c r="J40" s="68" t="s">
        <v>11</v>
      </c>
      <c r="K40" s="77" t="s">
        <v>21</v>
      </c>
      <c r="L40" s="77" t="s">
        <v>22</v>
      </c>
      <c r="M40" s="77" t="s">
        <v>16</v>
      </c>
      <c r="O40" s="25" t="s">
        <v>12</v>
      </c>
    </row>
    <row r="41" spans="1:13" ht="18.75" customHeight="1">
      <c r="A41" s="54">
        <v>1</v>
      </c>
      <c r="B41" s="149" t="s">
        <v>41</v>
      </c>
      <c r="C41" s="150"/>
      <c r="D41" s="150"/>
      <c r="E41" s="150"/>
      <c r="F41" s="150"/>
      <c r="G41" s="150"/>
      <c r="H41" s="151"/>
      <c r="I41" s="78">
        <v>184.81</v>
      </c>
      <c r="J41" s="50">
        <f>I41/132.3*100</f>
        <v>139.69009826152683</v>
      </c>
      <c r="K41" s="49">
        <f>J41*23.8/100</f>
        <v>33.246243386243385</v>
      </c>
      <c r="L41" s="48">
        <f>J41*8.5/100</f>
        <v>11.873658352229782</v>
      </c>
      <c r="M41" s="51">
        <f>I41-K41-L41</f>
        <v>139.69009826152683</v>
      </c>
    </row>
    <row r="42" spans="1:13" ht="18.75" customHeight="1">
      <c r="A42" s="54">
        <v>2</v>
      </c>
      <c r="B42" s="148" t="s">
        <v>36</v>
      </c>
      <c r="C42" s="148"/>
      <c r="D42" s="148"/>
      <c r="E42" s="137"/>
      <c r="F42" s="137"/>
      <c r="G42" s="137"/>
      <c r="H42" s="137"/>
      <c r="I42" s="78">
        <f>I12+I18+I30+I32+I38</f>
        <v>3234.21</v>
      </c>
      <c r="J42" s="50">
        <f>I42/132.3*100</f>
        <v>2444.6031746031745</v>
      </c>
      <c r="K42" s="49">
        <f>J42*23.8/100</f>
        <v>581.8155555555555</v>
      </c>
      <c r="L42" s="48">
        <f>J42*8.5/100</f>
        <v>207.7912698412698</v>
      </c>
      <c r="M42" s="51">
        <f>I42-K42-L42</f>
        <v>2444.603174603175</v>
      </c>
    </row>
    <row r="43" spans="1:13" ht="18.75">
      <c r="A43" s="54">
        <v>4</v>
      </c>
      <c r="B43" s="138" t="s">
        <v>34</v>
      </c>
      <c r="C43" s="139"/>
      <c r="D43" s="139"/>
      <c r="E43" s="139"/>
      <c r="F43" s="139"/>
      <c r="G43" s="139"/>
      <c r="H43" s="140"/>
      <c r="I43" s="49">
        <v>231.02</v>
      </c>
      <c r="J43" s="50">
        <f>I43/132.3*100</f>
        <v>174.6182917611489</v>
      </c>
      <c r="K43" s="49">
        <f>J43*23.8/100</f>
        <v>41.55915343915344</v>
      </c>
      <c r="L43" s="48">
        <f>J43*8.5/100</f>
        <v>14.842554799697657</v>
      </c>
      <c r="M43" s="51">
        <f>I43-K43-L43</f>
        <v>174.6182917611489</v>
      </c>
    </row>
    <row r="44" spans="1:13" ht="18.75">
      <c r="A44" s="54">
        <v>5</v>
      </c>
      <c r="B44" s="138" t="s">
        <v>39</v>
      </c>
      <c r="C44" s="139"/>
      <c r="D44" s="139"/>
      <c r="E44" s="139"/>
      <c r="F44" s="139"/>
      <c r="G44" s="139"/>
      <c r="H44" s="140"/>
      <c r="I44" s="50">
        <f>I15+I26+I33</f>
        <v>693.0450000000001</v>
      </c>
      <c r="J44" s="50">
        <f>I44/132.3*100</f>
        <v>523.843537414966</v>
      </c>
      <c r="K44" s="49">
        <f>J44*23.8/100</f>
        <v>124.67476190476191</v>
      </c>
      <c r="L44" s="48">
        <f>J44*8.5/100</f>
        <v>44.526700680272114</v>
      </c>
      <c r="M44" s="51">
        <f>I44-K44-L44</f>
        <v>523.843537414966</v>
      </c>
    </row>
    <row r="45" spans="1:13" ht="18.75">
      <c r="A45" s="63"/>
      <c r="B45" s="136" t="s">
        <v>20</v>
      </c>
      <c r="C45" s="137"/>
      <c r="D45" s="137"/>
      <c r="E45" s="137"/>
      <c r="F45" s="137"/>
      <c r="G45" s="137"/>
      <c r="H45" s="137"/>
      <c r="I45" s="89">
        <f>I41+I42+I43+I44</f>
        <v>4343.085</v>
      </c>
      <c r="J45" s="46">
        <f>I45/132.3*100</f>
        <v>3282.755102040816</v>
      </c>
      <c r="K45" s="47">
        <f>J45*23.8/100</f>
        <v>781.2957142857142</v>
      </c>
      <c r="L45" s="48">
        <f>J45*8.5/100</f>
        <v>279.03418367346933</v>
      </c>
      <c r="M45" s="46">
        <f>I45-K45-L45</f>
        <v>3282.755102040817</v>
      </c>
    </row>
    <row r="46" spans="1:13" ht="18.75">
      <c r="A46" s="56"/>
      <c r="B46" s="57"/>
      <c r="C46" s="58"/>
      <c r="D46" s="58"/>
      <c r="E46" s="58"/>
      <c r="F46" s="58"/>
      <c r="G46" s="58"/>
      <c r="H46" s="58"/>
      <c r="I46" s="59"/>
      <c r="J46" s="60"/>
      <c r="K46" s="61"/>
      <c r="L46" s="62"/>
      <c r="M46" s="60"/>
    </row>
    <row r="48" ht="16.5">
      <c r="I48" s="64"/>
    </row>
    <row r="49" spans="9:10" ht="16.5">
      <c r="I49" s="25"/>
      <c r="J49" s="52"/>
    </row>
    <row r="50" ht="16.5">
      <c r="J50" s="52"/>
    </row>
    <row r="51" ht="16.5">
      <c r="J51" s="52"/>
    </row>
    <row r="52" ht="16.5">
      <c r="J52" s="52"/>
    </row>
    <row r="53" ht="16.5">
      <c r="J53" s="52"/>
    </row>
    <row r="55" ht="16.5">
      <c r="J55" s="52"/>
    </row>
  </sheetData>
  <sheetProtection/>
  <mergeCells count="47">
    <mergeCell ref="A19:M19"/>
    <mergeCell ref="B42:H42"/>
    <mergeCell ref="B41:H41"/>
    <mergeCell ref="A23:M23"/>
    <mergeCell ref="B22:H22"/>
    <mergeCell ref="A36:A37"/>
    <mergeCell ref="B36:H37"/>
    <mergeCell ref="B38:H38"/>
    <mergeCell ref="B24:H25"/>
    <mergeCell ref="B27:H27"/>
    <mergeCell ref="F5:G5"/>
    <mergeCell ref="A10:M10"/>
    <mergeCell ref="B18:H18"/>
    <mergeCell ref="B9:H9"/>
    <mergeCell ref="A13:M13"/>
    <mergeCell ref="B11:H11"/>
    <mergeCell ref="B7:H7"/>
    <mergeCell ref="I36:I37"/>
    <mergeCell ref="B40:H40"/>
    <mergeCell ref="B30:H30"/>
    <mergeCell ref="A20:A21"/>
    <mergeCell ref="B20:H21"/>
    <mergeCell ref="B45:H45"/>
    <mergeCell ref="A28:M28"/>
    <mergeCell ref="B43:H43"/>
    <mergeCell ref="B26:H26"/>
    <mergeCell ref="B44:H44"/>
    <mergeCell ref="A3:M3"/>
    <mergeCell ref="A39:M39"/>
    <mergeCell ref="A1:M1"/>
    <mergeCell ref="A2:H2"/>
    <mergeCell ref="B8:H8"/>
    <mergeCell ref="A24:A25"/>
    <mergeCell ref="B14:H14"/>
    <mergeCell ref="B15:H15"/>
    <mergeCell ref="A16:M16"/>
    <mergeCell ref="B17:H17"/>
    <mergeCell ref="A35:M35"/>
    <mergeCell ref="B4:H4"/>
    <mergeCell ref="B29:H29"/>
    <mergeCell ref="B12:H12"/>
    <mergeCell ref="A31:H31"/>
    <mergeCell ref="B34:H34"/>
    <mergeCell ref="B32:H32"/>
    <mergeCell ref="B33:H33"/>
    <mergeCell ref="A6:M6"/>
    <mergeCell ref="A5:D5"/>
  </mergeCells>
  <printOptions/>
  <pageMargins left="0.53" right="0.33" top="0.52" bottom="0.49" header="0.5" footer="0.5"/>
  <pageSetup horizontalDpi="600" verticalDpi="600" orientation="landscape" paperSize="9" scale="45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Amato Marcello</dc:creator>
  <cp:keywords/>
  <dc:description/>
  <cp:lastModifiedBy>D'Arrigo Laura</cp:lastModifiedBy>
  <cp:lastPrinted>2021-09-24T07:29:31Z</cp:lastPrinted>
  <dcterms:created xsi:type="dcterms:W3CDTF">2005-12-20T21:09:24Z</dcterms:created>
  <dcterms:modified xsi:type="dcterms:W3CDTF">2023-04-18T11:46:28Z</dcterms:modified>
  <cp:category/>
  <cp:version/>
  <cp:contentType/>
  <cp:contentStatus/>
</cp:coreProperties>
</file>